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.dotson\Documents\"/>
    </mc:Choice>
  </mc:AlternateContent>
  <bookViews>
    <workbookView xWindow="0" yWindow="576" windowWidth="16392" windowHeight="54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55" i="1"/>
  <c r="K53" i="1"/>
  <c r="K52" i="1"/>
  <c r="K51" i="1"/>
  <c r="K50" i="1"/>
  <c r="K49" i="1"/>
  <c r="K48" i="1"/>
  <c r="K47" i="1"/>
  <c r="H47" i="1"/>
  <c r="E47" i="1"/>
  <c r="B47" i="1"/>
  <c r="K46" i="1"/>
  <c r="E46" i="1"/>
  <c r="B46" i="1"/>
  <c r="K45" i="1"/>
  <c r="H45" i="1"/>
  <c r="E45" i="1"/>
  <c r="B45" i="1"/>
  <c r="K44" i="1"/>
  <c r="H44" i="1"/>
  <c r="E44" i="1"/>
  <c r="B44" i="1"/>
  <c r="K43" i="1"/>
  <c r="H43" i="1"/>
  <c r="E43" i="1"/>
  <c r="B43" i="1"/>
  <c r="K42" i="1"/>
  <c r="E42" i="1"/>
  <c r="B42" i="1"/>
  <c r="K41" i="1"/>
  <c r="H41" i="1"/>
  <c r="E41" i="1"/>
  <c r="B41" i="1"/>
  <c r="K40" i="1"/>
  <c r="H40" i="1"/>
  <c r="E40" i="1"/>
  <c r="H39" i="1"/>
  <c r="B39" i="1"/>
  <c r="K38" i="1"/>
  <c r="H38" i="1"/>
  <c r="E38" i="1"/>
  <c r="B38" i="1"/>
  <c r="K37" i="1"/>
  <c r="H37" i="1"/>
  <c r="E37" i="1"/>
  <c r="B37" i="1"/>
  <c r="K36" i="1"/>
  <c r="H36" i="1"/>
  <c r="E36" i="1"/>
  <c r="B36" i="1"/>
  <c r="K35" i="1"/>
  <c r="E35" i="1"/>
  <c r="B35" i="1"/>
  <c r="K34" i="1"/>
  <c r="H34" i="1"/>
  <c r="K33" i="1"/>
  <c r="H33" i="1"/>
  <c r="E33" i="1"/>
  <c r="B33" i="1"/>
  <c r="H32" i="1"/>
  <c r="E32" i="1"/>
  <c r="B32" i="1"/>
  <c r="K31" i="1"/>
  <c r="E31" i="1"/>
  <c r="E30" i="1"/>
  <c r="B30" i="1"/>
  <c r="K29" i="1"/>
  <c r="H29" i="1"/>
  <c r="E29" i="1"/>
  <c r="B29" i="1"/>
  <c r="K28" i="1"/>
  <c r="H28" i="1"/>
  <c r="E28" i="1"/>
  <c r="K27" i="1"/>
  <c r="H27" i="1"/>
  <c r="E27" i="1"/>
  <c r="B27" i="1"/>
  <c r="K26" i="1"/>
  <c r="H26" i="1"/>
  <c r="E26" i="1"/>
  <c r="B25" i="1"/>
  <c r="K24" i="1"/>
  <c r="H24" i="1"/>
  <c r="E24" i="1"/>
  <c r="B24" i="1"/>
  <c r="K23" i="1"/>
  <c r="H23" i="1"/>
  <c r="E23" i="1"/>
  <c r="B23" i="1"/>
  <c r="K22" i="1"/>
  <c r="H22" i="1"/>
  <c r="B22" i="1"/>
  <c r="H21" i="1"/>
  <c r="B21" i="1"/>
  <c r="K20" i="1"/>
  <c r="H20" i="1"/>
  <c r="E20" i="1"/>
  <c r="B20" i="1"/>
  <c r="H19" i="1"/>
  <c r="E19" i="1"/>
  <c r="K18" i="1"/>
  <c r="H18" i="1"/>
  <c r="E18" i="1"/>
  <c r="B18" i="1"/>
  <c r="K17" i="1"/>
  <c r="H17" i="1"/>
  <c r="E17" i="1"/>
  <c r="B17" i="1"/>
  <c r="H16" i="1"/>
  <c r="E16" i="1"/>
  <c r="B16" i="1"/>
  <c r="E15" i="1"/>
  <c r="B15" i="1"/>
  <c r="K14" i="1"/>
  <c r="E14" i="1"/>
  <c r="B14" i="1"/>
  <c r="K13" i="1"/>
  <c r="H13" i="1"/>
  <c r="B13" i="1"/>
  <c r="K12" i="1"/>
  <c r="H12" i="1"/>
  <c r="B12" i="1"/>
  <c r="K11" i="1"/>
  <c r="E11" i="1"/>
  <c r="B11" i="1"/>
  <c r="K10" i="1"/>
  <c r="H10" i="1"/>
  <c r="B10" i="1"/>
  <c r="H9" i="1"/>
  <c r="E9" i="1"/>
  <c r="K8" i="1"/>
  <c r="H8" i="1"/>
  <c r="B8" i="1"/>
  <c r="K7" i="1"/>
  <c r="H7" i="1"/>
  <c r="E7" i="1"/>
  <c r="B7" i="1"/>
  <c r="H6" i="1"/>
  <c r="B6" i="1"/>
  <c r="K5" i="1"/>
  <c r="H5" i="1"/>
  <c r="E5" i="1"/>
  <c r="B5" i="1"/>
  <c r="K4" i="1"/>
  <c r="H4" i="1"/>
  <c r="E4" i="1"/>
  <c r="B4" i="1"/>
</calcChain>
</file>

<file path=xl/sharedStrings.xml><?xml version="1.0" encoding="utf-8"?>
<sst xmlns="http://schemas.openxmlformats.org/spreadsheetml/2006/main" count="216" uniqueCount="192">
  <si>
    <t>Class of 2018 Y.E.S. Hours</t>
  </si>
  <si>
    <t>Updated 10/25/2017 for hours rec'd up to 10/26/17</t>
  </si>
  <si>
    <t>* indicates the Y.E.S. Student Contract has been submitted</t>
  </si>
  <si>
    <t>Abidogun, Fatimah*</t>
  </si>
  <si>
    <t>Fields, Camryn*</t>
  </si>
  <si>
    <t>Mathew, Evelyn*</t>
  </si>
  <si>
    <t>Sajan, Sona*</t>
  </si>
  <si>
    <t>Abiodun, Akindele</t>
  </si>
  <si>
    <t>Fuentes, Jennifer*</t>
  </si>
  <si>
    <t>Mathew, Shereena*</t>
  </si>
  <si>
    <t>Sanders, Charity*</t>
  </si>
  <si>
    <t>Adeniran, Folasade*</t>
  </si>
  <si>
    <t>Gil, Jasmin*</t>
  </si>
  <si>
    <t>100+</t>
  </si>
  <si>
    <t>Martinez-Lopez, Johara*</t>
  </si>
  <si>
    <t>Sarkar, Suravi*</t>
  </si>
  <si>
    <t>Adekuvule, Joyce*</t>
  </si>
  <si>
    <t>Glass, Kereston*</t>
  </si>
  <si>
    <t>Matovu, Villa*</t>
  </si>
  <si>
    <t>Scoby, Alexandria*</t>
  </si>
  <si>
    <t>Adjei-Sarpong, Faith*</t>
  </si>
  <si>
    <t>Gomez, Angel Rangel *</t>
  </si>
  <si>
    <t>Medardo, Martinez*</t>
  </si>
  <si>
    <t>Scott, Alia*</t>
  </si>
  <si>
    <t>Adithya, Menon*</t>
  </si>
  <si>
    <t>Gonzales, Raquel</t>
  </si>
  <si>
    <t>McKnight, Madison*</t>
  </si>
  <si>
    <t>Shah, Tara*</t>
  </si>
  <si>
    <t>Alikpo, Destiny*</t>
  </si>
  <si>
    <t>Gonzalez, Yoel*</t>
  </si>
  <si>
    <t>Mims, Tenille</t>
  </si>
  <si>
    <t>Shaikh, Shahryar*</t>
  </si>
  <si>
    <t>Allen, Christopher</t>
  </si>
  <si>
    <t>Granados, Diana*</t>
  </si>
  <si>
    <t>Molina, Deisy*</t>
  </si>
  <si>
    <t>Shamsi, Muhammad*</t>
  </si>
  <si>
    <t>Allen, Crystal</t>
  </si>
  <si>
    <t>Hafeez, Iqra*</t>
  </si>
  <si>
    <t>Marin, Chloe*</t>
  </si>
  <si>
    <t>Simmons, Taylor*</t>
  </si>
  <si>
    <t xml:space="preserve">Andrews, Jerry </t>
  </si>
  <si>
    <t>Haidry, Aula*</t>
  </si>
  <si>
    <t>Menon, Adithya*</t>
  </si>
  <si>
    <t>Singleton, Selena*</t>
  </si>
  <si>
    <t>*Animado, Tony</t>
  </si>
  <si>
    <t>Harris, Nia</t>
  </si>
  <si>
    <t>Mims, Tenille*</t>
  </si>
  <si>
    <t>Solomon, Iyana*</t>
  </si>
  <si>
    <t>Antoine, Lester*</t>
  </si>
  <si>
    <t>Hasnain, Arwa*</t>
  </si>
  <si>
    <t>Mitchell, Austin*</t>
  </si>
  <si>
    <t xml:space="preserve">Solano, Jose </t>
  </si>
  <si>
    <t xml:space="preserve">  100+</t>
  </si>
  <si>
    <t>Artinian, Clio*</t>
  </si>
  <si>
    <t>Haynes, Taylor*</t>
  </si>
  <si>
    <t xml:space="preserve">Molina, Hebert </t>
  </si>
  <si>
    <t>Steele, Jasmine*</t>
  </si>
  <si>
    <t>Arya, Manav*</t>
  </si>
  <si>
    <t>Hemphill, Braelyn*</t>
  </si>
  <si>
    <t>Mont-Louis, Jordyn*</t>
  </si>
  <si>
    <t>Sterling, Tia*</t>
  </si>
  <si>
    <t>Asif, Suraya*</t>
  </si>
  <si>
    <t>Hicks, Tiashiana*</t>
  </si>
  <si>
    <t>Mushtaque, Yasir*</t>
  </si>
  <si>
    <t>Stewart, Ishara*</t>
  </si>
  <si>
    <t>Avila, Leslie*</t>
  </si>
  <si>
    <t>Huerta, Fatima*</t>
  </si>
  <si>
    <t>Nadella, Kanya*</t>
  </si>
  <si>
    <t>Suleman, Suhaimia*</t>
  </si>
  <si>
    <t>Barlas, Zeshan*</t>
  </si>
  <si>
    <t>Jackson, Angel*</t>
  </si>
  <si>
    <t>Nelson, Shuntrell*</t>
  </si>
  <si>
    <t>Syeda, Alina*</t>
  </si>
  <si>
    <t xml:space="preserve">Bhatt, Yasn </t>
  </si>
  <si>
    <t>Jackson, Alexcia*</t>
  </si>
  <si>
    <t>Nguyen, Vivian*</t>
  </si>
  <si>
    <t xml:space="preserve">                                                                            </t>
  </si>
  <si>
    <t>Syeda, Daaniya*</t>
  </si>
  <si>
    <t>Bello, Samuel*</t>
  </si>
  <si>
    <t>Jackson, Jo'ne*</t>
  </si>
  <si>
    <t xml:space="preserve">  </t>
  </si>
  <si>
    <t>Nwanna, Christine</t>
  </si>
  <si>
    <t>Tayyaba, Syeda*</t>
  </si>
  <si>
    <t>Ben Salim, Balquis*</t>
  </si>
  <si>
    <t>Jafry, Rabab*</t>
  </si>
  <si>
    <t>Nwosu, Chiamaka*</t>
  </si>
  <si>
    <t>Tayo, Rich*</t>
  </si>
  <si>
    <t>Bonilla, Daysi*</t>
  </si>
  <si>
    <t>Jaja, Peace*</t>
  </si>
  <si>
    <t>Obitade, Daniel*</t>
  </si>
  <si>
    <t>Tilford, Cryslyn</t>
  </si>
  <si>
    <t>Bonojo, Elizabeth</t>
  </si>
  <si>
    <t>Jiron, Dariana*</t>
  </si>
  <si>
    <t>Onuwa, Joy*</t>
  </si>
  <si>
    <t>Torres, Oscar*</t>
  </si>
  <si>
    <t>Booker, Amber*</t>
  </si>
  <si>
    <t>John, Sneha*</t>
  </si>
  <si>
    <t>Onyenwe, Alexis*</t>
  </si>
  <si>
    <t>Torres, Stephania*</t>
  </si>
  <si>
    <t>Boston, Imani*</t>
  </si>
  <si>
    <t>Johns, Janet*</t>
  </si>
  <si>
    <t>Opara, Chelesea A*</t>
  </si>
  <si>
    <t>Tran, Thuan*</t>
  </si>
  <si>
    <t>Bridges, Forche*</t>
  </si>
  <si>
    <t>Johnson, Laneya*</t>
  </si>
  <si>
    <t>Osemwingie, Osarodion**</t>
  </si>
  <si>
    <t>Travis, Jamie*</t>
  </si>
  <si>
    <t>Brown, Ariyana*</t>
  </si>
  <si>
    <t>Johnson, William*</t>
  </si>
  <si>
    <t>Osemwingie, Osar**</t>
  </si>
  <si>
    <t>Treminio, Olga*</t>
  </si>
  <si>
    <t>Brown, Kaniya*</t>
  </si>
  <si>
    <t>Joseph, Nina*</t>
  </si>
  <si>
    <t>Oso, Kehinde*</t>
  </si>
  <si>
    <t>Tristan, Thalia*</t>
  </si>
  <si>
    <t>Callier, Elijah*</t>
  </si>
  <si>
    <t>Joy, Joel*</t>
  </si>
  <si>
    <t>Oso, Taiwo*</t>
  </si>
  <si>
    <t>Udeshi, Devanshi*</t>
  </si>
  <si>
    <t>Cardenas, Jacqueline*</t>
  </si>
  <si>
    <t>Kakkassery, Lynette*</t>
  </si>
  <si>
    <t>Patel, Darshan*</t>
  </si>
  <si>
    <t>Urdiales, Jennifer</t>
  </si>
  <si>
    <t>Chavez, Juan Alfonso</t>
  </si>
  <si>
    <t>Kanotra, Ria*</t>
  </si>
  <si>
    <t>Patel, Jit*</t>
  </si>
  <si>
    <t>Ursin, Charrisse*</t>
  </si>
  <si>
    <t>Chima, Uche*</t>
  </si>
  <si>
    <t xml:space="preserve">Karalani, Roshan* </t>
  </si>
  <si>
    <t>Perez, Samantha*</t>
  </si>
  <si>
    <t xml:space="preserve">Uwadoka, Jessica </t>
  </si>
  <si>
    <t>Corona Garcia, Julisa*</t>
  </si>
  <si>
    <t>Kavalayil, Roshan*</t>
  </si>
  <si>
    <t>Pham, Theresa*</t>
  </si>
  <si>
    <t>Valdez, Jessica</t>
  </si>
  <si>
    <t>Collins, Kaitlyn*</t>
  </si>
  <si>
    <t>King, JaLynn*</t>
  </si>
  <si>
    <t>Pineda, Yitcel Jacobo*</t>
  </si>
  <si>
    <t>Valenzuela, Jose*</t>
  </si>
  <si>
    <t>Crooks, Keith</t>
  </si>
  <si>
    <t>Laddie, Zaria*</t>
  </si>
  <si>
    <t>Provost, Baylor*</t>
  </si>
  <si>
    <t>Vasquez, Damaris</t>
  </si>
  <si>
    <t>Cruz, Ricardo*</t>
  </si>
  <si>
    <t>Lee, Brendan*</t>
  </si>
  <si>
    <t>Reji, Roshan*</t>
  </si>
  <si>
    <t>Venugopal, Navneet*</t>
  </si>
  <si>
    <t>Davis, Elisha*</t>
  </si>
  <si>
    <t>Lee, Justin*</t>
  </si>
  <si>
    <t>Renjit, Sherine*</t>
  </si>
  <si>
    <t>Wali, Arjun*</t>
  </si>
  <si>
    <t>*Davis, Jael</t>
  </si>
  <si>
    <t>Long, Danielle*</t>
  </si>
  <si>
    <t>Rich, Tayo*</t>
  </si>
  <si>
    <t>Wang, Ryan*</t>
  </si>
  <si>
    <t>Deshontel, Dasia*</t>
  </si>
  <si>
    <t xml:space="preserve">Lott, Jordan </t>
  </si>
  <si>
    <t>Robinson, Delandra*</t>
  </si>
  <si>
    <t>Ward, Shantel*</t>
  </si>
  <si>
    <t>Dipeolu, Paul*</t>
  </si>
  <si>
    <t xml:space="preserve">Lott, Sedric </t>
  </si>
  <si>
    <t>Robinson, Joyce*</t>
  </si>
  <si>
    <t>Wesley, Kelvin*</t>
  </si>
  <si>
    <t>Dominguez, Ameerah*</t>
  </si>
  <si>
    <t>Macnojia-Munjani, Anusha*</t>
  </si>
  <si>
    <t>Rodriguez, Rosario*</t>
  </si>
  <si>
    <t>Wigrys, Treveon*</t>
  </si>
  <si>
    <t>Edwards, Taylor*</t>
  </si>
  <si>
    <t>Macnojia-Munjani, Arusa*</t>
  </si>
  <si>
    <t xml:space="preserve">Roy, Amith* </t>
  </si>
  <si>
    <t>Whinston, Meghan*</t>
  </si>
  <si>
    <t>Essel, Beatrice*</t>
  </si>
  <si>
    <t>Maliackal, Ann*</t>
  </si>
  <si>
    <t>*Rosario, Theresa</t>
  </si>
  <si>
    <t>Williams, Jamele*</t>
  </si>
  <si>
    <t>Ezenwa, Brittany*</t>
  </si>
  <si>
    <t>Mandalapu, Riya*</t>
  </si>
  <si>
    <t>Roy, Rex*</t>
  </si>
  <si>
    <t>Williams, Makayla*</t>
  </si>
  <si>
    <t>Ezenwa, Whitney*</t>
  </si>
  <si>
    <t>Mathen, Alex*</t>
  </si>
  <si>
    <t>Ruiz Garcia, Minnie*</t>
  </si>
  <si>
    <t xml:space="preserve">Williams, Myah </t>
  </si>
  <si>
    <t>Williams Jr., Anthony*</t>
  </si>
  <si>
    <t>Wilson, Trevor*</t>
  </si>
  <si>
    <t>Xia, Hai*</t>
  </si>
  <si>
    <t>Yagao, Mercy Jane</t>
  </si>
  <si>
    <t>Yitcel, Jacob*</t>
  </si>
  <si>
    <t>Yu, Renee*</t>
  </si>
  <si>
    <t>Zachariah, Sharon*</t>
  </si>
  <si>
    <t>Zavala, Abigail*</t>
  </si>
  <si>
    <t>Zhang, Angela*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</si>
</sst>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Fill="1" applyBorder="1"/>
    <xf numFmtId="0" fontId="4" fillId="3" borderId="1" xfId="0" applyFont="1" applyFill="1" applyBorder="1"/>
    <xf numFmtId="0" fontId="5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sqref="A1:H1"/>
    </sheetView>
  </sheetViews>
  <sheetFormatPr defaultRowHeight="14.4" x14ac:dyDescent="0.3"/>
  <cols>
    <col min="1" max="1" width="17.44140625" customWidth="1"/>
    <col min="3" max="3" width="4.44140625" customWidth="1"/>
    <col min="4" max="4" width="18.21875" customWidth="1"/>
    <col min="6" max="6" width="4.6640625" customWidth="1"/>
    <col min="7" max="7" width="15.88671875" customWidth="1"/>
    <col min="9" max="9" width="5.21875" customWidth="1"/>
    <col min="10" max="10" width="14.33203125" customWidth="1"/>
  </cols>
  <sheetData>
    <row r="1" spans="1:11" ht="16.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1" ht="17.399999999999999" x14ac:dyDescent="0.35">
      <c r="A2" s="2" t="s">
        <v>1</v>
      </c>
      <c r="B2" s="2"/>
      <c r="C2" s="2"/>
      <c r="D2" s="2"/>
      <c r="E2" s="2"/>
      <c r="F2" s="2"/>
      <c r="G2" s="2"/>
      <c r="H2" s="2"/>
    </row>
    <row r="3" spans="1:11" x14ac:dyDescent="0.3">
      <c r="A3" s="3" t="s">
        <v>2</v>
      </c>
      <c r="B3" s="3"/>
      <c r="C3" s="3"/>
      <c r="D3" s="3"/>
      <c r="E3" s="3"/>
      <c r="F3" s="3"/>
      <c r="G3" s="3"/>
      <c r="H3" s="3"/>
    </row>
    <row r="4" spans="1:11" x14ac:dyDescent="0.3">
      <c r="A4" s="4" t="s">
        <v>3</v>
      </c>
      <c r="B4" s="5">
        <f>2+4+6</f>
        <v>12</v>
      </c>
      <c r="D4" s="4" t="s">
        <v>4</v>
      </c>
      <c r="E4" s="5">
        <f>0</f>
        <v>0</v>
      </c>
      <c r="G4" s="4" t="s">
        <v>5</v>
      </c>
      <c r="H4" s="5">
        <f>6+2+4+2.5+12+18</f>
        <v>44.5</v>
      </c>
      <c r="J4" s="4" t="s">
        <v>6</v>
      </c>
      <c r="K4" s="5">
        <f>2+4+5+4+6 +6+6+5+12+12+2+2+18+4+3+7</f>
        <v>98</v>
      </c>
    </row>
    <row r="5" spans="1:11" x14ac:dyDescent="0.3">
      <c r="A5" s="4" t="s">
        <v>7</v>
      </c>
      <c r="B5" s="5">
        <f xml:space="preserve"> 6+4+14+4+19+5</f>
        <v>52</v>
      </c>
      <c r="C5" s="6"/>
      <c r="D5" s="4" t="s">
        <v>8</v>
      </c>
      <c r="E5" s="5">
        <f>0</f>
        <v>0</v>
      </c>
      <c r="F5" s="6"/>
      <c r="G5" s="4" t="s">
        <v>9</v>
      </c>
      <c r="H5" s="5">
        <f>3.5+3</f>
        <v>6.5</v>
      </c>
      <c r="I5" s="6"/>
      <c r="J5" s="4" t="s">
        <v>10</v>
      </c>
      <c r="K5" s="5">
        <f>2</f>
        <v>2</v>
      </c>
    </row>
    <row r="6" spans="1:11" x14ac:dyDescent="0.3">
      <c r="A6" s="4" t="s">
        <v>11</v>
      </c>
      <c r="B6" s="5">
        <f>0</f>
        <v>0</v>
      </c>
      <c r="C6" s="6"/>
      <c r="D6" s="7" t="s">
        <v>12</v>
      </c>
      <c r="E6" s="8" t="s">
        <v>13</v>
      </c>
      <c r="F6" s="6"/>
      <c r="G6" s="4" t="s">
        <v>14</v>
      </c>
      <c r="H6" s="5">
        <f xml:space="preserve"> 6+10+4+10+10</f>
        <v>40</v>
      </c>
      <c r="I6" s="6"/>
      <c r="J6" s="7" t="s">
        <v>15</v>
      </c>
      <c r="K6" s="8" t="s">
        <v>13</v>
      </c>
    </row>
    <row r="7" spans="1:11" x14ac:dyDescent="0.3">
      <c r="A7" s="4" t="s">
        <v>16</v>
      </c>
      <c r="B7" s="5">
        <f xml:space="preserve"> 18+1</f>
        <v>19</v>
      </c>
      <c r="C7" s="6"/>
      <c r="D7" s="4" t="s">
        <v>17</v>
      </c>
      <c r="E7" s="5">
        <f>3.5+5.5</f>
        <v>9</v>
      </c>
      <c r="F7" s="6"/>
      <c r="G7" s="4" t="s">
        <v>18</v>
      </c>
      <c r="H7" s="5">
        <f>1+0.5+4+6+6+25+1+1+6</f>
        <v>50.5</v>
      </c>
      <c r="I7" s="6"/>
      <c r="J7" s="4" t="s">
        <v>19</v>
      </c>
      <c r="K7" s="5">
        <f>0</f>
        <v>0</v>
      </c>
    </row>
    <row r="8" spans="1:11" x14ac:dyDescent="0.3">
      <c r="A8" s="4" t="s">
        <v>20</v>
      </c>
      <c r="B8" s="5">
        <f>0+4+3+1+6+3+2+2+3</f>
        <v>24</v>
      </c>
      <c r="C8" s="6"/>
      <c r="D8" s="7" t="s">
        <v>21</v>
      </c>
      <c r="E8" s="8" t="s">
        <v>13</v>
      </c>
      <c r="F8" s="6"/>
      <c r="G8" s="4" t="s">
        <v>22</v>
      </c>
      <c r="H8" s="5">
        <f xml:space="preserve"> 1</f>
        <v>1</v>
      </c>
      <c r="I8" s="6"/>
      <c r="J8" s="4" t="s">
        <v>23</v>
      </c>
      <c r="K8" s="5">
        <f>2+4+4+5+5+6+5</f>
        <v>31</v>
      </c>
    </row>
    <row r="9" spans="1:11" x14ac:dyDescent="0.3">
      <c r="A9" s="7" t="s">
        <v>24</v>
      </c>
      <c r="B9" s="8" t="s">
        <v>13</v>
      </c>
      <c r="C9" s="6"/>
      <c r="D9" s="9" t="s">
        <v>25</v>
      </c>
      <c r="E9" s="10">
        <f xml:space="preserve"> 5.5</f>
        <v>5.5</v>
      </c>
      <c r="F9" s="6"/>
      <c r="G9" s="4" t="s">
        <v>26</v>
      </c>
      <c r="H9" s="5">
        <f>4</f>
        <v>4</v>
      </c>
      <c r="I9" s="6"/>
      <c r="J9" s="7" t="s">
        <v>27</v>
      </c>
      <c r="K9" s="8" t="s">
        <v>13</v>
      </c>
    </row>
    <row r="10" spans="1:11" x14ac:dyDescent="0.3">
      <c r="A10" s="4" t="s">
        <v>28</v>
      </c>
      <c r="B10" s="5">
        <f>1.5</f>
        <v>1.5</v>
      </c>
      <c r="C10" s="6"/>
      <c r="D10" s="7" t="s">
        <v>29</v>
      </c>
      <c r="E10" s="8" t="s">
        <v>13</v>
      </c>
      <c r="F10" s="6"/>
      <c r="G10" s="4" t="s">
        <v>30</v>
      </c>
      <c r="H10" s="5">
        <f xml:space="preserve"> 6</f>
        <v>6</v>
      </c>
      <c r="I10" s="6"/>
      <c r="J10" s="4" t="s">
        <v>31</v>
      </c>
      <c r="K10" s="5">
        <f>3.5+3+3+12+5</f>
        <v>26.5</v>
      </c>
    </row>
    <row r="11" spans="1:11" x14ac:dyDescent="0.3">
      <c r="A11" s="4" t="s">
        <v>32</v>
      </c>
      <c r="B11" s="5">
        <f xml:space="preserve"> 0+16</f>
        <v>16</v>
      </c>
      <c r="C11" s="6"/>
      <c r="D11" s="9" t="s">
        <v>33</v>
      </c>
      <c r="E11" s="10">
        <f xml:space="preserve"> 0</f>
        <v>0</v>
      </c>
      <c r="F11" s="6"/>
      <c r="G11" s="7" t="s">
        <v>34</v>
      </c>
      <c r="H11" s="8" t="s">
        <v>13</v>
      </c>
      <c r="I11" s="6"/>
      <c r="J11" s="4" t="s">
        <v>35</v>
      </c>
      <c r="K11" s="5">
        <f>0</f>
        <v>0</v>
      </c>
    </row>
    <row r="12" spans="1:11" x14ac:dyDescent="0.3">
      <c r="A12" s="4" t="s">
        <v>36</v>
      </c>
      <c r="B12" s="5">
        <f>4</f>
        <v>4</v>
      </c>
      <c r="C12" s="6"/>
      <c r="D12" s="7" t="s">
        <v>37</v>
      </c>
      <c r="E12" s="8" t="s">
        <v>13</v>
      </c>
      <c r="F12" s="6"/>
      <c r="G12" s="4" t="s">
        <v>38</v>
      </c>
      <c r="H12" s="5">
        <f xml:space="preserve">  6+6+6+6+3+6+6+6+6+6+6+6+11</f>
        <v>80</v>
      </c>
      <c r="I12" s="6"/>
      <c r="J12" s="4" t="s">
        <v>39</v>
      </c>
      <c r="K12" s="5">
        <f>3+2</f>
        <v>5</v>
      </c>
    </row>
    <row r="13" spans="1:11" x14ac:dyDescent="0.3">
      <c r="A13" s="4" t="s">
        <v>40</v>
      </c>
      <c r="B13" s="5">
        <f>6+6</f>
        <v>12</v>
      </c>
      <c r="C13" s="6"/>
      <c r="D13" s="7" t="s">
        <v>41</v>
      </c>
      <c r="E13" s="8" t="s">
        <v>13</v>
      </c>
      <c r="F13" s="6"/>
      <c r="G13" s="4" t="s">
        <v>42</v>
      </c>
      <c r="H13" s="5">
        <f xml:space="preserve"> 0</f>
        <v>0</v>
      </c>
      <c r="I13" s="6"/>
      <c r="J13" s="4" t="s">
        <v>43</v>
      </c>
      <c r="K13" s="5">
        <f>4+1.5+24+3+1.5+2+6.5+2+2+2.5+5</f>
        <v>54</v>
      </c>
    </row>
    <row r="14" spans="1:11" x14ac:dyDescent="0.3">
      <c r="A14" s="4" t="s">
        <v>44</v>
      </c>
      <c r="B14" s="5">
        <f>3.5</f>
        <v>3.5</v>
      </c>
      <c r="C14" s="6"/>
      <c r="D14" s="4" t="s">
        <v>45</v>
      </c>
      <c r="E14" s="5">
        <f>6+2+5.5+6+12.5</f>
        <v>32</v>
      </c>
      <c r="F14" s="6"/>
      <c r="G14" s="4" t="s">
        <v>46</v>
      </c>
      <c r="H14" s="5">
        <v>0</v>
      </c>
      <c r="I14" s="6"/>
      <c r="J14" s="4" t="s">
        <v>47</v>
      </c>
      <c r="K14" s="5">
        <f xml:space="preserve"> 2+2</f>
        <v>4</v>
      </c>
    </row>
    <row r="15" spans="1:11" x14ac:dyDescent="0.3">
      <c r="A15" s="4" t="s">
        <v>48</v>
      </c>
      <c r="B15" s="5">
        <f>0</f>
        <v>0</v>
      </c>
      <c r="C15" s="6"/>
      <c r="D15" s="4" t="s">
        <v>49</v>
      </c>
      <c r="E15" s="5">
        <f xml:space="preserve"> 0</f>
        <v>0</v>
      </c>
      <c r="F15" s="6"/>
      <c r="G15" s="4" t="s">
        <v>50</v>
      </c>
      <c r="H15" s="5">
        <v>0</v>
      </c>
      <c r="I15" s="6"/>
      <c r="J15" s="7" t="s">
        <v>51</v>
      </c>
      <c r="K15" s="8" t="s">
        <v>52</v>
      </c>
    </row>
    <row r="16" spans="1:11" x14ac:dyDescent="0.3">
      <c r="A16" s="4" t="s">
        <v>53</v>
      </c>
      <c r="B16" s="5">
        <f>0</f>
        <v>0</v>
      </c>
      <c r="C16" s="6"/>
      <c r="D16" s="4" t="s">
        <v>54</v>
      </c>
      <c r="E16" s="5">
        <f xml:space="preserve"> 23</f>
        <v>23</v>
      </c>
      <c r="F16" s="6"/>
      <c r="G16" s="4" t="s">
        <v>55</v>
      </c>
      <c r="H16" s="5">
        <f xml:space="preserve"> 6</f>
        <v>6</v>
      </c>
      <c r="I16" s="6"/>
      <c r="J16" s="7" t="s">
        <v>56</v>
      </c>
      <c r="K16" s="8">
        <v>100</v>
      </c>
    </row>
    <row r="17" spans="1:11" x14ac:dyDescent="0.3">
      <c r="A17" s="4" t="s">
        <v>57</v>
      </c>
      <c r="B17" s="5">
        <f>1+4+1+4+1+3+1+3+4+3+5+4+5+5+4+5+3</f>
        <v>56</v>
      </c>
      <c r="C17" s="6"/>
      <c r="D17" s="4" t="s">
        <v>58</v>
      </c>
      <c r="E17" s="5">
        <f xml:space="preserve"> 0</f>
        <v>0</v>
      </c>
      <c r="F17" s="6"/>
      <c r="G17" s="4" t="s">
        <v>59</v>
      </c>
      <c r="H17" s="5">
        <f xml:space="preserve"> 0</f>
        <v>0</v>
      </c>
      <c r="I17" s="6"/>
      <c r="J17" s="4" t="s">
        <v>60</v>
      </c>
      <c r="K17" s="5">
        <f>25+6+15+15</f>
        <v>61</v>
      </c>
    </row>
    <row r="18" spans="1:11" x14ac:dyDescent="0.3">
      <c r="A18" s="4" t="s">
        <v>61</v>
      </c>
      <c r="B18" s="5">
        <f>4+1+3+3</f>
        <v>11</v>
      </c>
      <c r="C18" s="6"/>
      <c r="D18" s="4" t="s">
        <v>62</v>
      </c>
      <c r="E18" s="5">
        <f>0</f>
        <v>0</v>
      </c>
      <c r="F18" s="6"/>
      <c r="G18" s="4" t="s">
        <v>63</v>
      </c>
      <c r="H18" s="5">
        <f>3+5+4.5+4.5+5+4.5+6+4.5+6+2+5</f>
        <v>50</v>
      </c>
      <c r="I18" s="6"/>
      <c r="J18" s="4" t="s">
        <v>64</v>
      </c>
      <c r="K18" s="5">
        <f xml:space="preserve"> 0</f>
        <v>0</v>
      </c>
    </row>
    <row r="19" spans="1:11" x14ac:dyDescent="0.3">
      <c r="A19" s="7" t="s">
        <v>65</v>
      </c>
      <c r="B19" s="8" t="s">
        <v>13</v>
      </c>
      <c r="C19" s="6"/>
      <c r="D19" s="4" t="s">
        <v>66</v>
      </c>
      <c r="E19" s="5">
        <f>3+4+4+4+15+2+5+3+5+3+6+5+5+2+12+8+6.5+7</f>
        <v>99.5</v>
      </c>
      <c r="F19" s="6"/>
      <c r="G19" s="4" t="s">
        <v>67</v>
      </c>
      <c r="H19" s="5">
        <f>0+1+6+2+6</f>
        <v>15</v>
      </c>
      <c r="I19" s="6"/>
      <c r="J19" s="7" t="s">
        <v>68</v>
      </c>
      <c r="K19" s="8" t="s">
        <v>13</v>
      </c>
    </row>
    <row r="20" spans="1:11" x14ac:dyDescent="0.3">
      <c r="A20" s="4" t="s">
        <v>69</v>
      </c>
      <c r="B20" s="5">
        <f>5+6+6+6+3+3+3.5+6+40+2+6+4.5</f>
        <v>91</v>
      </c>
      <c r="C20" s="6"/>
      <c r="D20" s="4" t="s">
        <v>70</v>
      </c>
      <c r="E20" s="5">
        <f>4+3</f>
        <v>7</v>
      </c>
      <c r="F20" s="6"/>
      <c r="G20" s="4" t="s">
        <v>71</v>
      </c>
      <c r="H20" s="5">
        <f>6+2+4+2+3+6+0.5+6+4.5+4.5+4+13</f>
        <v>55.5</v>
      </c>
      <c r="I20" s="6"/>
      <c r="J20" s="4" t="s">
        <v>72</v>
      </c>
      <c r="K20" s="5">
        <f xml:space="preserve"> 1</f>
        <v>1</v>
      </c>
    </row>
    <row r="21" spans="1:11" x14ac:dyDescent="0.3">
      <c r="A21" s="4" t="s">
        <v>73</v>
      </c>
      <c r="B21" s="5">
        <f xml:space="preserve"> 6+2</f>
        <v>8</v>
      </c>
      <c r="C21" s="6"/>
      <c r="D21" s="7" t="s">
        <v>74</v>
      </c>
      <c r="E21" s="8" t="s">
        <v>13</v>
      </c>
      <c r="F21" s="6"/>
      <c r="G21" s="4" t="s">
        <v>75</v>
      </c>
      <c r="H21" s="5">
        <f>1+1+6+4.5+6+4+4</f>
        <v>26.5</v>
      </c>
      <c r="I21" s="6" t="s">
        <v>76</v>
      </c>
      <c r="J21" s="7" t="s">
        <v>77</v>
      </c>
      <c r="K21" s="8" t="s">
        <v>13</v>
      </c>
    </row>
    <row r="22" spans="1:11" x14ac:dyDescent="0.3">
      <c r="A22" s="4" t="s">
        <v>78</v>
      </c>
      <c r="B22" s="5">
        <f>0</f>
        <v>0</v>
      </c>
      <c r="C22" s="6"/>
      <c r="D22" s="4" t="s">
        <v>79</v>
      </c>
      <c r="E22" s="5" t="s">
        <v>80</v>
      </c>
      <c r="F22" s="6"/>
      <c r="G22" s="4" t="s">
        <v>81</v>
      </c>
      <c r="H22" s="5">
        <f xml:space="preserve"> 2+11</f>
        <v>13</v>
      </c>
      <c r="I22" s="6"/>
      <c r="J22" s="4" t="s">
        <v>82</v>
      </c>
      <c r="K22" s="5">
        <f>12+1+14</f>
        <v>27</v>
      </c>
    </row>
    <row r="23" spans="1:11" x14ac:dyDescent="0.3">
      <c r="A23" s="4" t="s">
        <v>83</v>
      </c>
      <c r="B23" s="5">
        <f xml:space="preserve"> 2+3+9+8+22.5+9+4</f>
        <v>57.5</v>
      </c>
      <c r="C23" s="6"/>
      <c r="D23" s="4" t="s">
        <v>84</v>
      </c>
      <c r="E23" s="5">
        <f>20+4+4+6+4+1+6+3+6+9+36</f>
        <v>99</v>
      </c>
      <c r="F23" s="6"/>
      <c r="G23" s="4" t="s">
        <v>85</v>
      </c>
      <c r="H23" s="5">
        <f>2+10+3.5</f>
        <v>15.5</v>
      </c>
      <c r="I23" s="6"/>
      <c r="J23" s="4" t="s">
        <v>86</v>
      </c>
      <c r="K23" s="5">
        <f xml:space="preserve"> 0</f>
        <v>0</v>
      </c>
    </row>
    <row r="24" spans="1:11" x14ac:dyDescent="0.3">
      <c r="A24" s="4" t="s">
        <v>87</v>
      </c>
      <c r="B24" s="5">
        <f>5+5+2+3+2+5+4+5+4+5+4+5+3+5+5+4+6+6</f>
        <v>78</v>
      </c>
      <c r="C24" s="6"/>
      <c r="D24" s="4" t="s">
        <v>88</v>
      </c>
      <c r="E24" s="5">
        <f>0+6+5+6+5+3+6+12+9+6+7+6+6+5</f>
        <v>82</v>
      </c>
      <c r="F24" s="6"/>
      <c r="G24" s="4" t="s">
        <v>89</v>
      </c>
      <c r="H24" s="5">
        <f xml:space="preserve"> 20.5+2+11+2+22.5</f>
        <v>58</v>
      </c>
      <c r="I24" s="6"/>
      <c r="J24" s="4" t="s">
        <v>90</v>
      </c>
      <c r="K24" s="5">
        <f xml:space="preserve"> 30</f>
        <v>30</v>
      </c>
    </row>
    <row r="25" spans="1:11" x14ac:dyDescent="0.3">
      <c r="A25" s="4" t="s">
        <v>91</v>
      </c>
      <c r="B25" s="5">
        <f xml:space="preserve"> 4</f>
        <v>4</v>
      </c>
      <c r="C25" s="6"/>
      <c r="D25" s="4" t="s">
        <v>92</v>
      </c>
      <c r="E25" s="5">
        <v>0</v>
      </c>
      <c r="F25" s="6"/>
      <c r="G25" s="7" t="s">
        <v>93</v>
      </c>
      <c r="H25" s="8" t="s">
        <v>13</v>
      </c>
      <c r="I25" s="6"/>
      <c r="J25" s="4" t="s">
        <v>94</v>
      </c>
      <c r="K25" s="5">
        <v>3</v>
      </c>
    </row>
    <row r="26" spans="1:11" x14ac:dyDescent="0.3">
      <c r="A26" s="7" t="s">
        <v>95</v>
      </c>
      <c r="B26" s="8" t="s">
        <v>13</v>
      </c>
      <c r="C26" s="6"/>
      <c r="D26" s="4" t="s">
        <v>96</v>
      </c>
      <c r="E26" s="5">
        <f xml:space="preserve"> 3+2+1+2+2+2</f>
        <v>12</v>
      </c>
      <c r="F26" s="6"/>
      <c r="G26" s="4" t="s">
        <v>97</v>
      </c>
      <c r="H26" s="5">
        <f xml:space="preserve"> 3+5</f>
        <v>8</v>
      </c>
      <c r="I26" s="6"/>
      <c r="J26" s="4" t="s">
        <v>98</v>
      </c>
      <c r="K26" s="5">
        <f xml:space="preserve"> 25+10.5+3+4+12+4</f>
        <v>58.5</v>
      </c>
    </row>
    <row r="27" spans="1:11" x14ac:dyDescent="0.3">
      <c r="A27" s="4" t="s">
        <v>99</v>
      </c>
      <c r="B27" s="5">
        <f>1+7+6.5+5+4+4</f>
        <v>27.5</v>
      </c>
      <c r="C27" s="6"/>
      <c r="D27" s="4" t="s">
        <v>100</v>
      </c>
      <c r="E27" s="5">
        <f>2.5</f>
        <v>2.5</v>
      </c>
      <c r="F27" s="6"/>
      <c r="G27" s="4" t="s">
        <v>101</v>
      </c>
      <c r="H27" s="5">
        <f xml:space="preserve"> 20</f>
        <v>20</v>
      </c>
      <c r="I27" s="6"/>
      <c r="J27" s="4" t="s">
        <v>102</v>
      </c>
      <c r="K27" s="5">
        <f>6+4</f>
        <v>10</v>
      </c>
    </row>
    <row r="28" spans="1:11" x14ac:dyDescent="0.3">
      <c r="A28" s="7" t="s">
        <v>103</v>
      </c>
      <c r="B28" s="8" t="s">
        <v>13</v>
      </c>
      <c r="C28" s="6"/>
      <c r="D28" s="4" t="s">
        <v>104</v>
      </c>
      <c r="E28" s="5">
        <f>0</f>
        <v>0</v>
      </c>
      <c r="F28" s="6"/>
      <c r="G28" s="4" t="s">
        <v>105</v>
      </c>
      <c r="H28" s="5">
        <f>25+1</f>
        <v>26</v>
      </c>
      <c r="I28" s="6"/>
      <c r="J28" s="4" t="s">
        <v>106</v>
      </c>
      <c r="K28" s="5">
        <f>0+6+4+5+3</f>
        <v>18</v>
      </c>
    </row>
    <row r="29" spans="1:11" x14ac:dyDescent="0.3">
      <c r="A29" s="4" t="s">
        <v>107</v>
      </c>
      <c r="B29" s="5">
        <f>1</f>
        <v>1</v>
      </c>
      <c r="C29" s="6"/>
      <c r="D29" s="4" t="s">
        <v>108</v>
      </c>
      <c r="E29" s="5">
        <f>4+5</f>
        <v>9</v>
      </c>
      <c r="F29" s="6"/>
      <c r="G29" s="4" t="s">
        <v>109</v>
      </c>
      <c r="H29" s="5">
        <f xml:space="preserve">  4+4+4+4+6+3</f>
        <v>25</v>
      </c>
      <c r="I29" s="6"/>
      <c r="J29" s="4" t="s">
        <v>110</v>
      </c>
      <c r="K29" s="5">
        <f>3+3+2+6+2+9+16</f>
        <v>41</v>
      </c>
    </row>
    <row r="30" spans="1:11" x14ac:dyDescent="0.3">
      <c r="A30" s="4" t="s">
        <v>111</v>
      </c>
      <c r="B30" s="5">
        <f xml:space="preserve"> 6</f>
        <v>6</v>
      </c>
      <c r="C30" s="6"/>
      <c r="D30" s="4" t="s">
        <v>112</v>
      </c>
      <c r="E30" s="5">
        <f>0+6+25+2+1+3</f>
        <v>37</v>
      </c>
      <c r="F30" s="6"/>
      <c r="G30" s="7" t="s">
        <v>113</v>
      </c>
      <c r="H30" s="8" t="s">
        <v>13</v>
      </c>
      <c r="I30" s="6"/>
      <c r="J30" s="7" t="s">
        <v>114</v>
      </c>
      <c r="K30" s="8" t="s">
        <v>13</v>
      </c>
    </row>
    <row r="31" spans="1:11" x14ac:dyDescent="0.3">
      <c r="A31" s="4" t="s">
        <v>115</v>
      </c>
      <c r="B31" s="5">
        <v>0</v>
      </c>
      <c r="C31" s="6"/>
      <c r="D31" s="4" t="s">
        <v>116</v>
      </c>
      <c r="E31" s="5">
        <f>25+6+3.5</f>
        <v>34.5</v>
      </c>
      <c r="F31" s="6"/>
      <c r="G31" s="7" t="s">
        <v>117</v>
      </c>
      <c r="H31" s="8" t="s">
        <v>13</v>
      </c>
      <c r="I31" s="6"/>
      <c r="J31" s="4" t="s">
        <v>118</v>
      </c>
      <c r="K31" s="5">
        <f>4.5+6+6+2.5+4.5+6+5+15.5+3.5+6+5.5+4</f>
        <v>69</v>
      </c>
    </row>
    <row r="32" spans="1:11" x14ac:dyDescent="0.3">
      <c r="A32" s="4" t="s">
        <v>119</v>
      </c>
      <c r="B32" s="5">
        <f xml:space="preserve"> 10</f>
        <v>10</v>
      </c>
      <c r="C32" s="6"/>
      <c r="D32" s="4" t="s">
        <v>120</v>
      </c>
      <c r="E32" s="5">
        <f>4+6+5+3+24+18</f>
        <v>60</v>
      </c>
      <c r="F32" s="6"/>
      <c r="G32" s="4" t="s">
        <v>121</v>
      </c>
      <c r="H32" s="5">
        <f>0</f>
        <v>0</v>
      </c>
      <c r="I32" s="6"/>
      <c r="J32" s="4" t="s">
        <v>122</v>
      </c>
      <c r="K32" s="5">
        <v>0</v>
      </c>
    </row>
    <row r="33" spans="1:11" x14ac:dyDescent="0.3">
      <c r="A33" s="4" t="s">
        <v>123</v>
      </c>
      <c r="B33" s="5">
        <f xml:space="preserve"> 4</f>
        <v>4</v>
      </c>
      <c r="C33" s="6"/>
      <c r="D33" s="4" t="s">
        <v>124</v>
      </c>
      <c r="E33" s="5">
        <f>4</f>
        <v>4</v>
      </c>
      <c r="F33" s="6"/>
      <c r="G33" s="4" t="s">
        <v>125</v>
      </c>
      <c r="H33" s="5">
        <f>19.5+2+1+12.5</f>
        <v>35</v>
      </c>
      <c r="I33" s="6"/>
      <c r="J33" s="4" t="s">
        <v>126</v>
      </c>
      <c r="K33" s="5">
        <f xml:space="preserve"> 6+5+3+6+5+17+1</f>
        <v>43</v>
      </c>
    </row>
    <row r="34" spans="1:11" x14ac:dyDescent="0.3">
      <c r="A34" s="7" t="s">
        <v>127</v>
      </c>
      <c r="B34" s="8" t="s">
        <v>13</v>
      </c>
      <c r="C34" s="6"/>
      <c r="D34" s="4" t="s">
        <v>128</v>
      </c>
      <c r="E34" s="5">
        <v>0</v>
      </c>
      <c r="F34" s="6"/>
      <c r="G34" s="4" t="s">
        <v>129</v>
      </c>
      <c r="H34" s="5">
        <f>6+3+10+8</f>
        <v>27</v>
      </c>
      <c r="I34" s="6"/>
      <c r="J34" s="4" t="s">
        <v>130</v>
      </c>
      <c r="K34" s="5">
        <f xml:space="preserve"> 9.5</f>
        <v>9.5</v>
      </c>
    </row>
    <row r="35" spans="1:11" x14ac:dyDescent="0.3">
      <c r="A35" s="4" t="s">
        <v>131</v>
      </c>
      <c r="B35" s="5">
        <f>0</f>
        <v>0</v>
      </c>
      <c r="C35" s="6"/>
      <c r="D35" s="4" t="s">
        <v>132</v>
      </c>
      <c r="E35" s="5">
        <f xml:space="preserve"> 0</f>
        <v>0</v>
      </c>
      <c r="F35" s="6"/>
      <c r="G35" s="7" t="s">
        <v>133</v>
      </c>
      <c r="H35" s="8" t="s">
        <v>13</v>
      </c>
      <c r="I35" s="6"/>
      <c r="J35" s="4" t="s">
        <v>134</v>
      </c>
      <c r="K35" s="5">
        <f xml:space="preserve"> 3</f>
        <v>3</v>
      </c>
    </row>
    <row r="36" spans="1:11" x14ac:dyDescent="0.3">
      <c r="A36" s="4" t="s">
        <v>135</v>
      </c>
      <c r="B36" s="5">
        <f>12+5</f>
        <v>17</v>
      </c>
      <c r="C36" s="6"/>
      <c r="D36" s="4" t="s">
        <v>136</v>
      </c>
      <c r="E36" s="5">
        <f>1.5</f>
        <v>1.5</v>
      </c>
      <c r="F36" s="6"/>
      <c r="G36" s="4" t="s">
        <v>137</v>
      </c>
      <c r="H36" s="5">
        <f xml:space="preserve"> 2+1+7+15+5.5+6+34.5</f>
        <v>71</v>
      </c>
      <c r="I36" s="6"/>
      <c r="J36" s="4" t="s">
        <v>138</v>
      </c>
      <c r="K36" s="5">
        <f xml:space="preserve"> 6+6</f>
        <v>12</v>
      </c>
    </row>
    <row r="37" spans="1:11" x14ac:dyDescent="0.3">
      <c r="A37" s="4" t="s">
        <v>139</v>
      </c>
      <c r="B37" s="5">
        <f xml:space="preserve"> 24</f>
        <v>24</v>
      </c>
      <c r="C37" s="6"/>
      <c r="D37" s="4" t="s">
        <v>140</v>
      </c>
      <c r="E37" s="5">
        <f>1.5+6+1+6+3</f>
        <v>17.5</v>
      </c>
      <c r="F37" s="6"/>
      <c r="G37" s="4" t="s">
        <v>141</v>
      </c>
      <c r="H37" s="5">
        <f>0</f>
        <v>0</v>
      </c>
      <c r="I37" s="6"/>
      <c r="J37" s="4" t="s">
        <v>142</v>
      </c>
      <c r="K37" s="5">
        <f>0</f>
        <v>0</v>
      </c>
    </row>
    <row r="38" spans="1:11" x14ac:dyDescent="0.3">
      <c r="A38" s="4" t="s">
        <v>143</v>
      </c>
      <c r="B38" s="5">
        <f>3+3+4+4</f>
        <v>14</v>
      </c>
      <c r="C38" s="6"/>
      <c r="D38" s="4" t="s">
        <v>144</v>
      </c>
      <c r="E38" s="5">
        <f>10+1+2+1+6+11+12.5+1</f>
        <v>44.5</v>
      </c>
      <c r="F38" s="6"/>
      <c r="G38" s="4" t="s">
        <v>145</v>
      </c>
      <c r="H38" s="5">
        <f>0</f>
        <v>0</v>
      </c>
      <c r="I38" s="6"/>
      <c r="J38" s="4" t="s">
        <v>146</v>
      </c>
      <c r="K38" s="5">
        <f>25</f>
        <v>25</v>
      </c>
    </row>
    <row r="39" spans="1:11" x14ac:dyDescent="0.3">
      <c r="A39" s="4" t="s">
        <v>147</v>
      </c>
      <c r="B39" s="5">
        <f>2</f>
        <v>2</v>
      </c>
      <c r="C39" s="6"/>
      <c r="D39" s="7" t="s">
        <v>148</v>
      </c>
      <c r="E39" s="8" t="s">
        <v>13</v>
      </c>
      <c r="F39" s="6"/>
      <c r="G39" s="4" t="s">
        <v>149</v>
      </c>
      <c r="H39" s="5">
        <f>1+1+1+1+2+4+3+6+6+6+10+5+4+7+4</f>
        <v>61</v>
      </c>
      <c r="I39" s="6"/>
      <c r="J39" s="7" t="s">
        <v>150</v>
      </c>
      <c r="K39" s="8" t="s">
        <v>13</v>
      </c>
    </row>
    <row r="40" spans="1:11" x14ac:dyDescent="0.3">
      <c r="A40" s="4" t="s">
        <v>151</v>
      </c>
      <c r="B40" s="5">
        <v>0</v>
      </c>
      <c r="C40" s="6"/>
      <c r="D40" s="4" t="s">
        <v>152</v>
      </c>
      <c r="E40" s="5">
        <f>1+1.5+5+5+6+6+5+6+6+6+6+5+1+4+9+9+4</f>
        <v>85.5</v>
      </c>
      <c r="F40" s="6"/>
      <c r="G40" s="4" t="s">
        <v>153</v>
      </c>
      <c r="H40" s="5">
        <f>0</f>
        <v>0</v>
      </c>
      <c r="I40" s="6"/>
      <c r="J40" s="4" t="s">
        <v>154</v>
      </c>
      <c r="K40" s="5">
        <f>6+6+4+2+6+6+6+6+6+6+1+2+6+12+13</f>
        <v>88</v>
      </c>
    </row>
    <row r="41" spans="1:11" x14ac:dyDescent="0.3">
      <c r="A41" s="4" t="s">
        <v>155</v>
      </c>
      <c r="B41" s="5">
        <f xml:space="preserve"> 0</f>
        <v>0</v>
      </c>
      <c r="C41" s="6"/>
      <c r="D41" s="4" t="s">
        <v>156</v>
      </c>
      <c r="E41" s="5">
        <f xml:space="preserve"> 0+24</f>
        <v>24</v>
      </c>
      <c r="F41" s="6"/>
      <c r="G41" s="4" t="s">
        <v>157</v>
      </c>
      <c r="H41" s="5">
        <f>1+5+6+4+12+3.5+12</f>
        <v>43.5</v>
      </c>
      <c r="I41" s="6"/>
      <c r="J41" s="4" t="s">
        <v>158</v>
      </c>
      <c r="K41" s="5">
        <f xml:space="preserve"> 6</f>
        <v>6</v>
      </c>
    </row>
    <row r="42" spans="1:11" x14ac:dyDescent="0.3">
      <c r="A42" s="4" t="s">
        <v>159</v>
      </c>
      <c r="B42" s="5">
        <f>6</f>
        <v>6</v>
      </c>
      <c r="C42" s="6"/>
      <c r="D42" s="4" t="s">
        <v>160</v>
      </c>
      <c r="E42" s="5">
        <f xml:space="preserve"> 2</f>
        <v>2</v>
      </c>
      <c r="F42" s="6"/>
      <c r="G42" s="4" t="s">
        <v>161</v>
      </c>
      <c r="H42" s="5">
        <v>0</v>
      </c>
      <c r="I42" s="6"/>
      <c r="J42" s="4" t="s">
        <v>162</v>
      </c>
      <c r="K42" s="5">
        <f>0</f>
        <v>0</v>
      </c>
    </row>
    <row r="43" spans="1:11" x14ac:dyDescent="0.3">
      <c r="A43" s="4" t="s">
        <v>163</v>
      </c>
      <c r="B43" s="5">
        <f>3.5</f>
        <v>3.5</v>
      </c>
      <c r="C43" s="6"/>
      <c r="D43" s="4" t="s">
        <v>164</v>
      </c>
      <c r="E43" s="5">
        <f>2.5+3+3+3+5+3.5+9+2.5+4+5+1+1+6+2+6+6+4+6+6+4</f>
        <v>82.5</v>
      </c>
      <c r="F43" s="6"/>
      <c r="G43" s="4" t="s">
        <v>165</v>
      </c>
      <c r="H43" s="5">
        <f>0</f>
        <v>0</v>
      </c>
      <c r="I43" s="6"/>
      <c r="J43" s="4" t="s">
        <v>166</v>
      </c>
      <c r="K43" s="5">
        <f>0+2+2+3+2+4.5+7+5+46.5</f>
        <v>72</v>
      </c>
    </row>
    <row r="44" spans="1:11" x14ac:dyDescent="0.3">
      <c r="A44" s="4" t="s">
        <v>167</v>
      </c>
      <c r="B44" s="5">
        <f>2</f>
        <v>2</v>
      </c>
      <c r="C44" s="6"/>
      <c r="D44" s="4" t="s">
        <v>168</v>
      </c>
      <c r="E44" s="5">
        <f>3+3+3+2.5+2+5+4+3.5+5+4+5+2+6+2+6+6</f>
        <v>62</v>
      </c>
      <c r="F44" s="6"/>
      <c r="G44" s="4" t="s">
        <v>169</v>
      </c>
      <c r="H44" s="5">
        <f xml:space="preserve"> 0</f>
        <v>0</v>
      </c>
      <c r="I44" s="6"/>
      <c r="J44" s="4" t="s">
        <v>170</v>
      </c>
      <c r="K44" s="5">
        <f xml:space="preserve"> 0</f>
        <v>0</v>
      </c>
    </row>
    <row r="45" spans="1:11" x14ac:dyDescent="0.3">
      <c r="A45" s="4" t="s">
        <v>171</v>
      </c>
      <c r="B45" s="5">
        <f>0</f>
        <v>0</v>
      </c>
      <c r="C45" s="6"/>
      <c r="D45" s="4" t="s">
        <v>172</v>
      </c>
      <c r="E45" s="5">
        <f>1.5+1+5+2.5+2+0.5+1.5+14+4.5+58+4+2.5+1.5</f>
        <v>98.5</v>
      </c>
      <c r="F45" s="6"/>
      <c r="G45" s="4" t="s">
        <v>173</v>
      </c>
      <c r="H45" s="5">
        <f>6+3.5+2+3+5+4+4+4+4+8+7+6+11+9.5+16</f>
        <v>93</v>
      </c>
      <c r="I45" s="6"/>
      <c r="J45" s="4" t="s">
        <v>174</v>
      </c>
      <c r="K45" s="5">
        <f>0</f>
        <v>0</v>
      </c>
    </row>
    <row r="46" spans="1:11" x14ac:dyDescent="0.3">
      <c r="A46" s="4" t="s">
        <v>175</v>
      </c>
      <c r="B46" s="5">
        <f>4+3+3+4+4+4+3+3+6+2+4</f>
        <v>40</v>
      </c>
      <c r="C46" s="6"/>
      <c r="D46" s="4" t="s">
        <v>176</v>
      </c>
      <c r="E46" s="5">
        <f>0+3+6+6+3+6</f>
        <v>24</v>
      </c>
      <c r="F46" s="6"/>
      <c r="G46" s="7" t="s">
        <v>177</v>
      </c>
      <c r="H46" s="8" t="s">
        <v>13</v>
      </c>
      <c r="I46" s="6"/>
      <c r="J46" s="4" t="s">
        <v>178</v>
      </c>
      <c r="K46" s="5">
        <f>0+7+2</f>
        <v>9</v>
      </c>
    </row>
    <row r="47" spans="1:11" x14ac:dyDescent="0.3">
      <c r="A47" s="4" t="s">
        <v>179</v>
      </c>
      <c r="B47" s="5">
        <f>3+4+3+4+4+15+3+3+4+6</f>
        <v>49</v>
      </c>
      <c r="D47" s="4" t="s">
        <v>180</v>
      </c>
      <c r="E47" s="5">
        <f>3.5+3+4+5+6+4+2+2+2+6+1+17+4+5+7</f>
        <v>71.5</v>
      </c>
      <c r="G47" s="4" t="s">
        <v>181</v>
      </c>
      <c r="H47" s="5">
        <f>3+3+7+9.5</f>
        <v>22.5</v>
      </c>
      <c r="I47" s="11"/>
      <c r="J47" s="4" t="s">
        <v>182</v>
      </c>
      <c r="K47" s="5">
        <f xml:space="preserve"> 0+13+3</f>
        <v>16</v>
      </c>
    </row>
    <row r="48" spans="1:11" x14ac:dyDescent="0.3">
      <c r="I48" s="11"/>
      <c r="J48" s="4" t="s">
        <v>183</v>
      </c>
      <c r="K48" s="5">
        <f>2</f>
        <v>2</v>
      </c>
    </row>
    <row r="49" spans="4:11" x14ac:dyDescent="0.3">
      <c r="I49" s="11"/>
      <c r="J49" s="4" t="s">
        <v>184</v>
      </c>
      <c r="K49" s="5">
        <f>0</f>
        <v>0</v>
      </c>
    </row>
    <row r="50" spans="4:11" x14ac:dyDescent="0.3">
      <c r="I50" s="11"/>
      <c r="J50" s="4" t="s">
        <v>185</v>
      </c>
      <c r="K50" s="5">
        <f>4+1+2+6+4+5+4+6+1.5+6+5.5+4+6+7.5+6+21.5</f>
        <v>90</v>
      </c>
    </row>
    <row r="51" spans="4:11" x14ac:dyDescent="0.3">
      <c r="D51" s="6"/>
      <c r="E51" s="6"/>
      <c r="I51" s="11"/>
      <c r="J51" s="4" t="s">
        <v>186</v>
      </c>
      <c r="K51" s="5">
        <f xml:space="preserve"> 0+6</f>
        <v>6</v>
      </c>
    </row>
    <row r="52" spans="4:11" x14ac:dyDescent="0.3">
      <c r="I52" s="11"/>
      <c r="J52" s="4" t="s">
        <v>187</v>
      </c>
      <c r="K52" s="5">
        <f xml:space="preserve"> 2</f>
        <v>2</v>
      </c>
    </row>
    <row r="53" spans="4:11" x14ac:dyDescent="0.3">
      <c r="I53" s="11"/>
      <c r="J53" s="12" t="s">
        <v>188</v>
      </c>
      <c r="K53" s="5">
        <f>4+3+6+2.5+5+7+1.5</f>
        <v>29</v>
      </c>
    </row>
    <row r="54" spans="4:11" x14ac:dyDescent="0.3">
      <c r="I54" s="11"/>
      <c r="J54" s="7" t="s">
        <v>189</v>
      </c>
      <c r="K54" s="8" t="s">
        <v>13</v>
      </c>
    </row>
    <row r="55" spans="4:11" x14ac:dyDescent="0.3">
      <c r="I55" s="11"/>
      <c r="J55" s="13" t="s">
        <v>190</v>
      </c>
      <c r="K55" s="14">
        <f xml:space="preserve"> 0</f>
        <v>0</v>
      </c>
    </row>
    <row r="56" spans="4:11" x14ac:dyDescent="0.3">
      <c r="J56" s="4" t="s">
        <v>191</v>
      </c>
      <c r="K56" s="5">
        <f>6+25+5.5+5+0.5</f>
        <v>42</v>
      </c>
    </row>
  </sheetData>
  <mergeCells count="3">
    <mergeCell ref="A1:H1"/>
    <mergeCell ref="A2:H2"/>
    <mergeCell ref="A3:H3"/>
  </mergeCells>
  <pageMargins left="0.25" right="0.25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Fort Bend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Dotson, Michelle E.</dc:creator>
  <cp:lastModifiedBy>Dotson, Michelle E.</cp:lastModifiedBy>
  <dcterms:created xsi:type="dcterms:W3CDTF">2017-10-27T02:36:22Z</dcterms:created>
  <dcterms:modified xsi:type="dcterms:W3CDTF">2017-10-27T02:38:07Z</dcterms:modified>
</cp:coreProperties>
</file>